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300" windowWidth="19240" windowHeight="12500" tabRatio="500" activeTab="0"/>
  </bookViews>
  <sheets>
    <sheet name="Data" sheetId="1" r:id="rId1"/>
    <sheet name="SH Calibration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<sst xmlns="http://schemas.openxmlformats.org/spreadsheetml/2006/main" count="25" uniqueCount="25">
  <si>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Average</t>
  </si>
  <si>
    <t>P1</t>
  </si>
  <si>
    <t>P2</t>
  </si>
  <si>
    <t>P3</t>
  </si>
  <si>
    <t>Maverick F</t>
  </si>
  <si>
    <t>Thermopen C</t>
  </si>
  <si>
    <t>Std P.Dev</t>
  </si>
  <si>
    <t>StdDev/Avg %</t>
  </si>
  <si>
    <t>Temp C</t>
  </si>
  <si>
    <t>XXXXXX</t>
  </si>
  <si>
    <t>XXXXX</t>
  </si>
  <si>
    <t>Notes</t>
  </si>
  <si>
    <t>Not Used to calibrate due to excessive error!</t>
  </si>
  <si>
    <t>Error inputing values, missed one probe</t>
  </si>
  <si>
    <t>Maverick maxes out at 410F.  Used analog thermometers as reference</t>
  </si>
  <si>
    <t xml:space="preserve">Above table shows the resistance values as measured by my multimeter vs. two known digital thermometers, a Thermapen (3.6-100C) and Maverick/RediCheck for above 100C.  </t>
  </si>
  <si>
    <t>Did my best to make sure temperatures were stable in the fridge, room temp, electric water heater and convection oven.  Most accurate readings were 63F-212F.</t>
  </si>
  <si>
    <t>Least accurate is likely around the 410-450F range.</t>
  </si>
  <si>
    <t>On the following sheet, are the above temperatures and average resistance formatted for the 'coeff' tool available on http://thermistor.sf.net</t>
  </si>
  <si>
    <t>Which I used to calculate the following Steinhart-Hart coefficients:</t>
  </si>
  <si>
    <t>a[0] = 1.211111230054231e-04</t>
  </si>
  <si>
    <t>a[1] = 3.762691542377820e-04</t>
  </si>
  <si>
    <t>a[2] = -1.735716635603824e-05</t>
  </si>
  <si>
    <t>a[3] = 6.538964941154940e-07</t>
  </si>
  <si>
    <t>Maximal error=6.82365 at temperature=232.2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</si>
</sst>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31" sqref="A31:IV32"/>
    </sheetView>
  </sheetViews>
  <sheetFormatPr defaultColWidth="11.00390625" defaultRowHeight="15.75"/>
  <cols>
    <col min="1" max="1" width="13.125" style="0" customWidth="1"/>
  </cols>
  <sheetData>
    <row r="1" spans="1:10" ht="15">
      <c r="A1" t="s">
        <v>5</v>
      </c>
      <c r="B1" t="s">
        <v>4</v>
      </c>
      <c r="C1" t="s">
        <v>8</v>
      </c>
      <c r="D1" t="s">
        <v>1</v>
      </c>
      <c r="E1" t="s">
        <v>2</v>
      </c>
      <c r="F1" t="s">
        <v>3</v>
      </c>
      <c r="G1" t="s">
        <v>0</v>
      </c>
      <c r="H1" t="s">
        <v>6</v>
      </c>
      <c r="I1" t="s">
        <v>7</v>
      </c>
      <c r="J1" t="s">
        <v>11</v>
      </c>
    </row>
    <row r="2" spans="1:9" ht="15">
      <c r="A2">
        <v>3.6</v>
      </c>
      <c r="B2">
        <v>43</v>
      </c>
      <c r="C2">
        <v>3.6</v>
      </c>
      <c r="D2">
        <v>640000</v>
      </c>
      <c r="E2">
        <v>640000</v>
      </c>
      <c r="F2">
        <v>640000</v>
      </c>
      <c r="G2">
        <f>ROUND(SUM(D2:F2)/3,0)</f>
        <v>640000</v>
      </c>
      <c r="H2">
        <f>_xlfn.STDEV.P(D2:F2)</f>
        <v>0</v>
      </c>
      <c r="I2">
        <f aca="true" t="shared" si="0" ref="I2:I21">ROUND(100-(H2/G2*100),2)</f>
        <v>100</v>
      </c>
    </row>
    <row r="3" spans="1:9" ht="15">
      <c r="A3">
        <v>4</v>
      </c>
      <c r="B3">
        <v>43</v>
      </c>
      <c r="C3">
        <v>4</v>
      </c>
      <c r="D3">
        <v>620000</v>
      </c>
      <c r="E3">
        <v>620000</v>
      </c>
      <c r="F3">
        <v>620000</v>
      </c>
      <c r="G3">
        <f aca="true" t="shared" si="1" ref="G3:G21">ROUND(SUM(D3:F3)/3,0)</f>
        <v>620000</v>
      </c>
      <c r="H3">
        <f aca="true" t="shared" si="2" ref="H3:H21">_xlfn.STDEV.P(D3:F3)</f>
        <v>0</v>
      </c>
      <c r="I3">
        <f t="shared" si="0"/>
        <v>100</v>
      </c>
    </row>
    <row r="4" spans="1:9" ht="15">
      <c r="A4">
        <v>14.3</v>
      </c>
      <c r="B4" t="s">
        <v>10</v>
      </c>
      <c r="C4">
        <v>14.3</v>
      </c>
      <c r="D4">
        <v>380000</v>
      </c>
      <c r="E4">
        <v>380000</v>
      </c>
      <c r="F4">
        <v>390000</v>
      </c>
      <c r="G4">
        <f t="shared" si="1"/>
        <v>383333</v>
      </c>
      <c r="H4">
        <f t="shared" si="2"/>
        <v>4714.045207910317</v>
      </c>
      <c r="I4">
        <f t="shared" si="0"/>
        <v>98.77</v>
      </c>
    </row>
    <row r="5" spans="1:9" ht="15">
      <c r="A5">
        <v>17</v>
      </c>
      <c r="B5">
        <v>63</v>
      </c>
      <c r="C5">
        <v>17</v>
      </c>
      <c r="D5">
        <v>350000</v>
      </c>
      <c r="E5">
        <v>350000</v>
      </c>
      <c r="F5">
        <v>350000</v>
      </c>
      <c r="G5">
        <f t="shared" si="1"/>
        <v>350000</v>
      </c>
      <c r="H5">
        <f t="shared" si="2"/>
        <v>0</v>
      </c>
      <c r="I5">
        <f t="shared" si="0"/>
        <v>100</v>
      </c>
    </row>
    <row r="6" spans="1:9" ht="15">
      <c r="A6">
        <v>80.3</v>
      </c>
      <c r="B6">
        <v>176</v>
      </c>
      <c r="C6">
        <v>80.3</v>
      </c>
      <c r="D6">
        <v>24600</v>
      </c>
      <c r="E6">
        <v>24600</v>
      </c>
      <c r="F6">
        <v>25100</v>
      </c>
      <c r="G6">
        <f t="shared" si="1"/>
        <v>24767</v>
      </c>
      <c r="H6">
        <f t="shared" si="2"/>
        <v>235.70226039551585</v>
      </c>
      <c r="I6">
        <f t="shared" si="0"/>
        <v>99.05</v>
      </c>
    </row>
    <row r="7" spans="1:9" ht="15">
      <c r="A7">
        <v>83.6</v>
      </c>
      <c r="B7">
        <v>184</v>
      </c>
      <c r="C7">
        <v>83.6</v>
      </c>
      <c r="D7">
        <v>21200</v>
      </c>
      <c r="E7">
        <v>21400</v>
      </c>
      <c r="F7">
        <v>21700</v>
      </c>
      <c r="G7">
        <f t="shared" si="1"/>
        <v>21433</v>
      </c>
      <c r="H7">
        <f t="shared" si="2"/>
        <v>205.48046676563257</v>
      </c>
      <c r="I7">
        <f t="shared" si="0"/>
        <v>99.04</v>
      </c>
    </row>
    <row r="8" spans="1:9" ht="15">
      <c r="A8">
        <v>90</v>
      </c>
      <c r="B8">
        <v>194</v>
      </c>
      <c r="C8">
        <v>90</v>
      </c>
      <c r="D8">
        <v>17720</v>
      </c>
      <c r="E8">
        <v>18050</v>
      </c>
      <c r="F8">
        <v>18050</v>
      </c>
      <c r="G8">
        <f t="shared" si="1"/>
        <v>17940</v>
      </c>
      <c r="H8">
        <f t="shared" si="2"/>
        <v>155.56349186104046</v>
      </c>
      <c r="I8">
        <f t="shared" si="0"/>
        <v>99.13</v>
      </c>
    </row>
    <row r="9" spans="1:9" ht="15">
      <c r="A9">
        <v>92</v>
      </c>
      <c r="B9">
        <v>198</v>
      </c>
      <c r="C9">
        <v>92</v>
      </c>
      <c r="D9">
        <v>16030</v>
      </c>
      <c r="E9">
        <v>16150</v>
      </c>
      <c r="F9">
        <v>16220</v>
      </c>
      <c r="G9">
        <f t="shared" si="1"/>
        <v>16133</v>
      </c>
      <c r="H9">
        <f t="shared" si="2"/>
        <v>78.45734863959879</v>
      </c>
      <c r="I9">
        <f t="shared" si="0"/>
        <v>99.51</v>
      </c>
    </row>
    <row r="10" spans="1:9" ht="15">
      <c r="A10">
        <v>100</v>
      </c>
      <c r="B10">
        <v>212</v>
      </c>
      <c r="C10">
        <v>100</v>
      </c>
      <c r="D10">
        <v>12900</v>
      </c>
      <c r="E10">
        <v>12950</v>
      </c>
      <c r="F10">
        <v>13250</v>
      </c>
      <c r="G10">
        <f t="shared" si="1"/>
        <v>13033</v>
      </c>
      <c r="H10">
        <f t="shared" si="2"/>
        <v>154.56030825826173</v>
      </c>
      <c r="I10">
        <f t="shared" si="0"/>
        <v>98.81</v>
      </c>
    </row>
    <row r="11" spans="2:9" ht="15">
      <c r="B11">
        <v>225</v>
      </c>
      <c r="C11">
        <f>ROUND((5/9)*(B11-32),1)</f>
        <v>107.2</v>
      </c>
      <c r="D11">
        <v>9570</v>
      </c>
      <c r="E11">
        <v>9560</v>
      </c>
      <c r="F11">
        <v>9750</v>
      </c>
      <c r="G11">
        <f>ROUND(SUM(D11:F11)/3,0)</f>
        <v>9627</v>
      </c>
      <c r="H11">
        <f>_xlfn.STDEV.P(D11:F11)</f>
        <v>87.3053390247253</v>
      </c>
      <c r="I11">
        <f>ROUND(100-(H11/G11*100),2)</f>
        <v>99.09</v>
      </c>
    </row>
    <row r="12" spans="2:9" ht="15">
      <c r="B12">
        <v>240</v>
      </c>
      <c r="C12">
        <f>ROUND((5/9)*(B12-32),1)</f>
        <v>115.6</v>
      </c>
      <c r="D12">
        <v>7730</v>
      </c>
      <c r="E12">
        <v>7750</v>
      </c>
      <c r="F12">
        <v>7870</v>
      </c>
      <c r="G12">
        <f>ROUND(SUM(D12:F12)/3,0)</f>
        <v>7783</v>
      </c>
      <c r="H12">
        <f>_xlfn.STDEV.P(D12:F12)</f>
        <v>61.824123303304695</v>
      </c>
      <c r="I12">
        <f>ROUND(100-(H12/G12*100),2)</f>
        <v>99.21</v>
      </c>
    </row>
    <row r="13" spans="2:9" ht="15">
      <c r="B13">
        <v>260</v>
      </c>
      <c r="C13">
        <f>ROUND((5/9)*(B13-32),1)</f>
        <v>126.7</v>
      </c>
      <c r="D13">
        <v>5810</v>
      </c>
      <c r="E13">
        <v>5840</v>
      </c>
      <c r="F13">
        <v>5920</v>
      </c>
      <c r="G13">
        <f>ROUND(SUM(D13:F13)/3,0)</f>
        <v>5857</v>
      </c>
      <c r="H13">
        <f>_xlfn.STDEV.P(D13:F13)</f>
        <v>46.42796092394706</v>
      </c>
      <c r="I13">
        <f>ROUND(100-(H13/G13*100),2)</f>
        <v>99.21</v>
      </c>
    </row>
    <row r="14" spans="2:9" ht="15">
      <c r="B14">
        <v>280</v>
      </c>
      <c r="C14">
        <f>ROUND((5/9)*(B14-32),1)</f>
        <v>137.8</v>
      </c>
      <c r="D14">
        <v>4400</v>
      </c>
      <c r="E14">
        <v>4440</v>
      </c>
      <c r="F14">
        <v>4480</v>
      </c>
      <c r="G14">
        <f t="shared" si="1"/>
        <v>4440</v>
      </c>
      <c r="H14">
        <f t="shared" si="2"/>
        <v>32.65986323710904</v>
      </c>
      <c r="I14">
        <f t="shared" si="0"/>
        <v>99.26</v>
      </c>
    </row>
    <row r="15" spans="2:9" ht="15">
      <c r="B15">
        <v>289</v>
      </c>
      <c r="C15">
        <f aca="true" t="shared" si="3" ref="C15:C22">ROUND((5/9)*(B15-32),1)</f>
        <v>142.8</v>
      </c>
      <c r="D15">
        <v>3880</v>
      </c>
      <c r="E15">
        <v>3930</v>
      </c>
      <c r="F15">
        <v>3960</v>
      </c>
      <c r="G15">
        <f t="shared" si="1"/>
        <v>3923</v>
      </c>
      <c r="H15">
        <f t="shared" si="2"/>
        <v>32.99831645537222</v>
      </c>
      <c r="I15">
        <f t="shared" si="0"/>
        <v>99.16</v>
      </c>
    </row>
    <row r="16" spans="2:9" ht="15">
      <c r="B16">
        <v>301</v>
      </c>
      <c r="C16">
        <f t="shared" si="3"/>
        <v>149.4</v>
      </c>
      <c r="D16">
        <v>3210</v>
      </c>
      <c r="E16">
        <v>3250</v>
      </c>
      <c r="F16">
        <v>3280</v>
      </c>
      <c r="G16">
        <f t="shared" si="1"/>
        <v>3247</v>
      </c>
      <c r="H16">
        <f>_xlfn.STDEV.P(D16:F16)</f>
        <v>28.674417556808756</v>
      </c>
      <c r="I16">
        <f>ROUND(100-(H16/G16*100),2)</f>
        <v>99.12</v>
      </c>
    </row>
    <row r="17" spans="2:10" ht="15">
      <c r="B17">
        <v>335</v>
      </c>
      <c r="C17">
        <f t="shared" si="3"/>
        <v>168.3</v>
      </c>
      <c r="D17">
        <v>1977</v>
      </c>
      <c r="E17">
        <v>1998</v>
      </c>
      <c r="F17" t="s">
        <v>9</v>
      </c>
      <c r="G17">
        <f>ROUND(SUM(D17:F17)/2,0)</f>
        <v>1988</v>
      </c>
      <c r="H17">
        <f t="shared" si="2"/>
        <v>10.5</v>
      </c>
      <c r="I17">
        <f t="shared" si="0"/>
        <v>99.47</v>
      </c>
      <c r="J17" t="s">
        <v>13</v>
      </c>
    </row>
    <row r="18" spans="2:10" ht="15">
      <c r="B18">
        <v>344</v>
      </c>
      <c r="C18">
        <f t="shared" si="3"/>
        <v>173.3</v>
      </c>
      <c r="D18">
        <v>1818</v>
      </c>
      <c r="E18">
        <v>1338</v>
      </c>
      <c r="F18">
        <v>1850</v>
      </c>
      <c r="G18">
        <f t="shared" si="1"/>
        <v>1669</v>
      </c>
      <c r="H18">
        <f t="shared" si="2"/>
        <v>234.18131626773493</v>
      </c>
      <c r="I18">
        <f t="shared" si="0"/>
        <v>85.97</v>
      </c>
      <c r="J18" t="s">
        <v>12</v>
      </c>
    </row>
    <row r="19" spans="2:9" ht="15">
      <c r="B19">
        <v>375</v>
      </c>
      <c r="C19">
        <f t="shared" si="3"/>
        <v>190.6</v>
      </c>
      <c r="D19">
        <v>1167</v>
      </c>
      <c r="E19">
        <v>1176</v>
      </c>
      <c r="F19">
        <v>1185</v>
      </c>
      <c r="G19">
        <f t="shared" si="1"/>
        <v>1176</v>
      </c>
      <c r="H19">
        <f>_xlfn.STDEV.P(D19:F19)</f>
        <v>7.3484692283495345</v>
      </c>
      <c r="I19">
        <f>ROUND(100-(H19/G19*100),2)</f>
        <v>99.38</v>
      </c>
    </row>
    <row r="20" spans="2:9" ht="15">
      <c r="B20">
        <v>391</v>
      </c>
      <c r="C20">
        <f t="shared" si="3"/>
        <v>199.4</v>
      </c>
      <c r="D20">
        <v>985</v>
      </c>
      <c r="E20">
        <v>1000</v>
      </c>
      <c r="F20">
        <v>1007</v>
      </c>
      <c r="G20">
        <f t="shared" si="1"/>
        <v>997</v>
      </c>
      <c r="H20">
        <f>_xlfn.STDEV.P(D20:F20)</f>
        <v>9.177266598624136</v>
      </c>
      <c r="I20">
        <f>ROUND(100-(H20/G20*100),2)</f>
        <v>99.08</v>
      </c>
    </row>
    <row r="21" spans="2:9" ht="15">
      <c r="B21">
        <v>410</v>
      </c>
      <c r="C21">
        <f t="shared" si="3"/>
        <v>210</v>
      </c>
      <c r="D21">
        <v>774</v>
      </c>
      <c r="E21">
        <v>772</v>
      </c>
      <c r="F21">
        <v>776</v>
      </c>
      <c r="G21">
        <f t="shared" si="1"/>
        <v>774</v>
      </c>
      <c r="H21">
        <f t="shared" si="2"/>
        <v>1.632993161855452</v>
      </c>
      <c r="I21">
        <f t="shared" si="0"/>
        <v>99.79</v>
      </c>
    </row>
    <row r="22" spans="2:10" ht="15">
      <c r="B22">
        <v>450</v>
      </c>
      <c r="C22">
        <f t="shared" si="3"/>
        <v>232.2</v>
      </c>
      <c r="D22">
        <v>645</v>
      </c>
      <c r="E22">
        <v>645</v>
      </c>
      <c r="F22">
        <v>645</v>
      </c>
      <c r="G22">
        <f>ROUND(SUM(D22:F22)/3,0)</f>
        <v>645</v>
      </c>
      <c r="H22">
        <f>_xlfn.STDEV.P(D22:F22)</f>
        <v>0</v>
      </c>
      <c r="I22">
        <f>ROUND(100-(H22/G22*100),2)</f>
        <v>100</v>
      </c>
      <c r="J22" t="s">
        <v>14</v>
      </c>
    </row>
    <row r="25" ht="15">
      <c r="A25" t="s">
        <v>15</v>
      </c>
    </row>
    <row r="26" ht="15">
      <c r="A26" t="s">
        <v>16</v>
      </c>
    </row>
    <row r="27" ht="15">
      <c r="A27" t="s">
        <v>17</v>
      </c>
    </row>
    <row r="29" ht="15">
      <c r="A29" t="s">
        <v>18</v>
      </c>
    </row>
    <row r="30" ht="15">
      <c r="A30" t="s">
        <v>19</v>
      </c>
    </row>
    <row r="31" ht="15">
      <c r="A31" t="s">
        <v>20</v>
      </c>
    </row>
    <row r="32" ht="15">
      <c r="A32" t="s">
        <v>21</v>
      </c>
    </row>
    <row r="33" ht="15">
      <c r="A33" t="s">
        <v>22</v>
      </c>
    </row>
    <row r="34" ht="15">
      <c r="A34" t="s">
        <v>23</v>
      </c>
    </row>
    <row r="36" ht="15">
      <c r="A36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7" sqref="A17:IV17"/>
    </sheetView>
  </sheetViews>
  <sheetFormatPr defaultColWidth="11.00390625" defaultRowHeight="15.75"/>
  <sheetData>
    <row r="1" spans="1:2" ht="15">
      <c r="A1">
        <v>3.6</v>
      </c>
      <c r="B1">
        <v>640000</v>
      </c>
    </row>
    <row r="2" spans="1:2" ht="15">
      <c r="A2">
        <v>4</v>
      </c>
      <c r="B2">
        <v>620000</v>
      </c>
    </row>
    <row r="3" spans="1:2" ht="15">
      <c r="A3">
        <v>14.3</v>
      </c>
      <c r="B3">
        <v>383333</v>
      </c>
    </row>
    <row r="4" spans="1:2" ht="15">
      <c r="A4">
        <v>17</v>
      </c>
      <c r="B4">
        <v>350000</v>
      </c>
    </row>
    <row r="5" spans="1:2" ht="15">
      <c r="A5">
        <v>80.3</v>
      </c>
      <c r="B5">
        <v>24767</v>
      </c>
    </row>
    <row r="6" spans="1:2" ht="15">
      <c r="A6">
        <v>83.6</v>
      </c>
      <c r="B6">
        <v>21433</v>
      </c>
    </row>
    <row r="7" spans="1:2" ht="15">
      <c r="A7">
        <v>90</v>
      </c>
      <c r="B7">
        <v>17940</v>
      </c>
    </row>
    <row r="8" spans="1:2" ht="15">
      <c r="A8">
        <v>92</v>
      </c>
      <c r="B8">
        <v>16133</v>
      </c>
    </row>
    <row r="9" spans="1:2" ht="15">
      <c r="A9">
        <v>100</v>
      </c>
      <c r="B9">
        <v>13033</v>
      </c>
    </row>
    <row r="10" spans="1:2" ht="15">
      <c r="A10">
        <v>107.2</v>
      </c>
      <c r="B10">
        <v>9627</v>
      </c>
    </row>
    <row r="11" spans="1:2" ht="15">
      <c r="A11">
        <v>115.6</v>
      </c>
      <c r="B11">
        <v>7783</v>
      </c>
    </row>
    <row r="12" spans="1:2" ht="15">
      <c r="A12">
        <v>126.7</v>
      </c>
      <c r="B12">
        <v>5857</v>
      </c>
    </row>
    <row r="13" spans="1:2" ht="15">
      <c r="A13">
        <v>137.8</v>
      </c>
      <c r="B13">
        <v>4440</v>
      </c>
    </row>
    <row r="14" spans="1:2" ht="15">
      <c r="A14">
        <v>142.8</v>
      </c>
      <c r="B14">
        <v>3923</v>
      </c>
    </row>
    <row r="15" spans="1:2" ht="15">
      <c r="A15">
        <v>149.4</v>
      </c>
      <c r="B15">
        <v>3247</v>
      </c>
    </row>
    <row r="16" spans="1:2" ht="15">
      <c r="A16">
        <v>168.3</v>
      </c>
      <c r="B16">
        <v>1988</v>
      </c>
    </row>
    <row r="17" spans="1:2" ht="15">
      <c r="A17">
        <v>190.6</v>
      </c>
      <c r="B17">
        <v>1176</v>
      </c>
    </row>
    <row r="18" spans="1:2" ht="15">
      <c r="A18">
        <v>199.4</v>
      </c>
      <c r="B18">
        <v>997</v>
      </c>
    </row>
    <row r="19" spans="1:2" ht="15">
      <c r="A19">
        <v>210</v>
      </c>
      <c r="B19">
        <v>774</v>
      </c>
    </row>
    <row r="20" spans="1:2" ht="15">
      <c r="A20">
        <v>232.2</v>
      </c>
      <c r="B20">
        <v>645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Turner</dc:creator>
  <cp:keywords/>
  <dc:description/>
  <cp:lastModifiedBy>Aaron Turner</cp:lastModifiedBy>
  <dcterms:created xsi:type="dcterms:W3CDTF">2011-02-26T03:46:42Z</dcterms:created>
  <dcterms:modified xsi:type="dcterms:W3CDTF">2011-02-27T03:16:48Z</dcterms:modified>
  <cp:category/>
  <cp:version/>
  <cp:contentType/>
  <cp:contentStatus/>
</cp:coreProperties>
</file>